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ieemery/Documents/SPS/Tech Officer 2017-/"/>
    </mc:Choice>
  </mc:AlternateContent>
  <xr:revisionPtr revIDLastSave="0" documentId="13_ncr:1_{EEBAEDC1-F175-4341-8E01-7445410CEE7F}" xr6:coauthVersionLast="47" xr6:coauthVersionMax="47" xr10:uidLastSave="{00000000-0000-0000-0000-000000000000}"/>
  <bookViews>
    <workbookView xWindow="-35840" yWindow="-540" windowWidth="35840" windowHeight="21900" firstSheet="1" activeTab="1" xr2:uid="{2E7AFDE0-ECB1-4786-A2C0-E1AC904A005F}"/>
  </bookViews>
  <sheets>
    <sheet name="Instructions" sheetId="2" r:id="rId1"/>
    <sheet name="SPS Mount Cut Calculator" sheetId="1" r:id="rId2"/>
  </sheets>
  <definedNames>
    <definedName name="bottomcut">'SPS Mount Cut Calculator'!$F$23</definedName>
    <definedName name="height">'SPS Mount Cut Calculator'!$E$8</definedName>
    <definedName name="hoverlap">'SPS Mount Cut Calculator'!$E$9</definedName>
    <definedName name="ifsquare">'SPS Mount Cut Calculator'!$I$8:$I$9</definedName>
    <definedName name="leftcut">'SPS Mount Cut Calculator'!$F$20</definedName>
    <definedName name="orientation">'SPS Mount Cut Calculator'!$Q$10:$Q$11</definedName>
    <definedName name="rightcut">'SPS Mount Cut Calculator'!$F$21</definedName>
    <definedName name="topborder">'SPS Mount Cut Calculator'!$H$13</definedName>
    <definedName name="topborderq">'SPS Mount Cut Calculator'!$E$12</definedName>
    <definedName name="topcut">'SPS Mount Cut Calculator'!$F$22</definedName>
    <definedName name="vcentral">'SPS Mount Cut Calculator'!$Q$6:$Q$7</definedName>
    <definedName name="voverlap">'SPS Mount Cut Calculator'!$E$10</definedName>
    <definedName name="width">'SPS Mount Cut Calculator'!$E$7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1" l="1"/>
  <c r="H13" i="1"/>
  <c r="P14" i="1"/>
  <c r="P13" i="1"/>
  <c r="P16" i="1"/>
  <c r="O16" i="1"/>
  <c r="O13" i="1"/>
  <c r="O14" i="1"/>
  <c r="P15" i="1"/>
  <c r="O15" i="1"/>
  <c r="M13" i="1"/>
  <c r="M15" i="1"/>
  <c r="N21" i="1"/>
  <c r="M21" i="1"/>
  <c r="P21" i="1"/>
  <c r="P20" i="1"/>
  <c r="M14" i="1"/>
  <c r="P22" i="1"/>
  <c r="O22" i="1"/>
  <c r="M16" i="1"/>
  <c r="F23" i="1"/>
  <c r="O21" i="1"/>
  <c r="O20" i="1"/>
  <c r="N16" i="1"/>
  <c r="N23" i="1"/>
  <c r="N15" i="1"/>
  <c r="N22" i="1"/>
  <c r="M23" i="1"/>
  <c r="M22" i="1"/>
  <c r="N14" i="1"/>
  <c r="N13" i="1"/>
  <c r="P23" i="1"/>
  <c r="O23" i="1"/>
  <c r="F21" i="1"/>
  <c r="F20" i="1"/>
  <c r="N20" i="1"/>
  <c r="M20" i="1"/>
  <c r="E3" i="2"/>
  <c r="E6" i="1"/>
  <c r="E15" i="1"/>
  <c r="C13" i="1"/>
  <c r="Q8" i="1"/>
  <c r="N9" i="1"/>
  <c r="N8" i="1"/>
  <c r="O8" i="1"/>
  <c r="N7" i="1"/>
  <c r="M7" i="1"/>
  <c r="P8" i="1"/>
  <c r="P7" i="1"/>
  <c r="P6" i="1"/>
  <c r="C17" i="1"/>
  <c r="F22" i="1"/>
  <c r="E14" i="1"/>
</calcChain>
</file>

<file path=xl/sharedStrings.xml><?xml version="1.0" encoding="utf-8"?>
<sst xmlns="http://schemas.openxmlformats.org/spreadsheetml/2006/main" count="84" uniqueCount="48">
  <si>
    <t>last updated 11/11/2021</t>
  </si>
  <si>
    <t>This calculator automates the albeit simple calculations involved in cutting mount boards for your images.</t>
  </si>
  <si>
    <t>Hopefully this will reduce mistakes and give you a visual preview of what the end result will look like.</t>
  </si>
  <si>
    <t>1. Measure the exact printed dimensions of the image (do not include any overlaps at this stage)</t>
  </si>
  <si>
    <t>2. Enter any horizontal/vertical overlaps you do want.</t>
  </si>
  <si>
    <r>
      <rPr>
        <i/>
        <sz val="14"/>
        <color theme="1"/>
        <rFont val="Calibri"/>
        <family val="2"/>
        <scheme val="minor"/>
      </rPr>
      <t>example 1:</t>
    </r>
    <r>
      <rPr>
        <sz val="14"/>
        <color theme="1"/>
        <rFont val="Calibri"/>
        <family val="2"/>
        <scheme val="minor"/>
      </rPr>
      <t xml:space="preserve"> If you want the mount board to cover the image by 5mm </t>
    </r>
    <r>
      <rPr>
        <u/>
        <sz val="14"/>
        <color theme="1"/>
        <rFont val="Calibri"/>
        <family val="2"/>
        <scheme val="minor"/>
      </rPr>
      <t>each side</t>
    </r>
    <r>
      <rPr>
        <sz val="14"/>
        <color theme="1"/>
        <rFont val="Calibri"/>
        <family val="2"/>
        <scheme val="minor"/>
      </rPr>
      <t>, enter 5.</t>
    </r>
  </si>
  <si>
    <r>
      <rPr>
        <i/>
        <sz val="14"/>
        <color theme="1"/>
        <rFont val="Calibri"/>
        <family val="2"/>
        <scheme val="minor"/>
      </rPr>
      <t>example 2</t>
    </r>
    <r>
      <rPr>
        <sz val="14"/>
        <color theme="1"/>
        <rFont val="Calibri"/>
        <family val="2"/>
        <scheme val="minor"/>
      </rPr>
      <t xml:space="preserve">: If you want to use the white print paper as a 5mm border to an image, enter -5.
</t>
    </r>
    <r>
      <rPr>
        <b/>
        <sz val="14"/>
        <color theme="1"/>
        <rFont val="Calibri"/>
        <family val="2"/>
        <scheme val="minor"/>
      </rPr>
      <t>NB</t>
    </r>
    <r>
      <rPr>
        <sz val="14"/>
        <color theme="1"/>
        <rFont val="Calibri"/>
        <family val="2"/>
        <scheme val="minor"/>
      </rPr>
      <t>: This assumes you have sufficient white space on your paper around the printed image
                     This will reveal 5mm of paper between the image and the mount board.</t>
    </r>
  </si>
  <si>
    <t>3. Specify if you want the image vertically central in the mount board - use the drop down menu for this.</t>
  </si>
  <si>
    <t>4. If you said no to point 3, specify how big you want the final Top mount board border to be.</t>
  </si>
  <si>
    <t>5. Finally, select the orientation you want your mount board to be.</t>
  </si>
  <si>
    <t>You should now have a calculated "Cut List" from each edge and a preview of what the final mounted image should look like.</t>
  </si>
  <si>
    <r>
      <t xml:space="preserve">Check that everything seems correct;     </t>
    </r>
    <r>
      <rPr>
        <b/>
        <sz val="14"/>
        <color theme="1"/>
        <rFont val="Calibri"/>
        <family val="2"/>
        <scheme val="minor"/>
      </rPr>
      <t>Measure Twice, Cut Once!</t>
    </r>
  </si>
  <si>
    <t>If you have any queries or encounter any problems, please contact me at techofficer@sittingbourneps.co.uk</t>
  </si>
  <si>
    <t>Print Mount Calculator v02</t>
  </si>
  <si>
    <t>MOUNT EXTERNAL COORDS</t>
  </si>
  <si>
    <t>Point 1</t>
  </si>
  <si>
    <t>Point 2</t>
  </si>
  <si>
    <r>
      <t xml:space="preserve">NB: Please ensure you complete </t>
    </r>
    <r>
      <rPr>
        <b/>
        <u/>
        <sz val="18"/>
        <color rgb="FFC00000"/>
        <rFont val="Calibri"/>
        <family val="2"/>
        <scheme val="minor"/>
      </rPr>
      <t>ALL</t>
    </r>
    <r>
      <rPr>
        <b/>
        <sz val="18"/>
        <color rgb="FFC00000"/>
        <rFont val="Calibri"/>
        <family val="2"/>
        <scheme val="minor"/>
      </rPr>
      <t xml:space="preserve"> Yellow Boxes</t>
    </r>
  </si>
  <si>
    <t>X</t>
  </si>
  <si>
    <t>Y</t>
  </si>
  <si>
    <t>Notes</t>
  </si>
  <si>
    <t>Left</t>
  </si>
  <si>
    <t>Yes</t>
  </si>
  <si>
    <t>Image Width:</t>
  </si>
  <si>
    <t>mm</t>
  </si>
  <si>
    <t>Width of printed area</t>
  </si>
  <si>
    <t>Right</t>
  </si>
  <si>
    <t>No</t>
  </si>
  <si>
    <t>Image Height:</t>
  </si>
  <si>
    <t>Height of printed area</t>
  </si>
  <si>
    <t>Top</t>
  </si>
  <si>
    <t>Horizontal Mount overlap:</t>
  </si>
  <si>
    <t>+VE covers image
-VE shows blank paper</t>
  </si>
  <si>
    <t>Bottom</t>
  </si>
  <si>
    <t>Vertical Mount overlap:</t>
  </si>
  <si>
    <t>IMAGE COORDS</t>
  </si>
  <si>
    <t>Landscape</t>
  </si>
  <si>
    <t>Do you want Image to be vertically central?:</t>
  </si>
  <si>
    <t>Portrait</t>
  </si>
  <si>
    <t>How big should the TOP border be?:</t>
  </si>
  <si>
    <t>actual border thickness</t>
  </si>
  <si>
    <t>Resulting visible print dimensions =</t>
  </si>
  <si>
    <t>Original Image Aspect Ratio =</t>
  </si>
  <si>
    <t xml:space="preserve"> for sanity check only</t>
  </si>
  <si>
    <t>Select your Mount Orientation =</t>
  </si>
  <si>
    <t>MOUNT INTERNAL COORDS</t>
  </si>
  <si>
    <t>CUT LIST</t>
  </si>
  <si>
    <t>These are the distances from each of the respective 4 edges of the 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</si>
</sst>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4"/>
      <color theme="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 tint="0.249977111117893"/>
      <name val="Century"/>
      <family val="1"/>
    </font>
    <font>
      <b/>
      <u/>
      <sz val="18"/>
      <color rgb="FFC0000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20"/>
      <color theme="1"/>
      <name val="Century"/>
      <family val="1"/>
    </font>
    <font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4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5" borderId="0" xfId="0" applyFont="1" applyFill="1" applyAlignment="1">
      <alignment vertical="center"/>
    </xf>
    <xf numFmtId="0" fontId="3" fillId="5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/>
    </xf>
    <xf numFmtId="0" fontId="3" fillId="6" borderId="1" xfId="0" applyFont="1" applyFill="1" applyBorder="1" applyAlignment="1">
      <alignment vertical="center"/>
    </xf>
    <xf numFmtId="0" fontId="1" fillId="6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0" fontId="3" fillId="6" borderId="0" xfId="0" applyFont="1" applyFill="1" applyBorder="1" applyAlignment="1">
      <alignment vertical="center" wrapText="1"/>
    </xf>
    <xf numFmtId="0" fontId="3" fillId="2" borderId="1" xfId="0" applyFont="1" applyFill="1" applyBorder="1" applyAlignment="1" applyProtection="1">
      <alignment horizontal="right" vertical="center"/>
      <protection locked="0"/>
    </xf>
    <xf numFmtId="164" fontId="7" fillId="6" borderId="1" xfId="0" applyNumberFormat="1" applyFont="1" applyFill="1" applyBorder="1" applyAlignment="1">
      <alignment horizontal="right" vertical="center"/>
    </xf>
    <xf numFmtId="0" fontId="3" fillId="6" borderId="0" xfId="0" applyFont="1" applyFill="1" applyBorder="1" applyAlignment="1">
      <alignment vertical="center"/>
    </xf>
    <xf numFmtId="0" fontId="11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8" xfId="0" applyFont="1" applyFill="1" applyBorder="1" applyAlignment="1">
      <alignment horizontal="right" vertical="center"/>
    </xf>
    <xf numFmtId="0" fontId="3" fillId="6" borderId="10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right" vertical="center"/>
    </xf>
    <xf numFmtId="0" fontId="8" fillId="6" borderId="0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5" fillId="6" borderId="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vertical="center"/>
    </xf>
    <xf numFmtId="0" fontId="3" fillId="6" borderId="13" xfId="0" applyFont="1" applyFill="1" applyBorder="1" applyAlignment="1">
      <alignment vertical="center"/>
    </xf>
    <xf numFmtId="0" fontId="3" fillId="6" borderId="13" xfId="0" applyFont="1" applyFill="1" applyBorder="1" applyAlignment="1">
      <alignment horizontal="right" vertical="center"/>
    </xf>
    <xf numFmtId="0" fontId="9" fillId="6" borderId="0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164" fontId="7" fillId="6" borderId="18" xfId="0" applyNumberFormat="1" applyFont="1" applyFill="1" applyBorder="1" applyAlignment="1">
      <alignment horizontal="right" vertical="center"/>
    </xf>
    <xf numFmtId="0" fontId="4" fillId="6" borderId="19" xfId="0" applyFont="1" applyFill="1" applyBorder="1" applyAlignment="1">
      <alignment vertical="center"/>
    </xf>
    <xf numFmtId="0" fontId="4" fillId="6" borderId="18" xfId="0" applyFont="1" applyFill="1" applyBorder="1" applyAlignment="1">
      <alignment horizontal="right" vertical="center"/>
    </xf>
    <xf numFmtId="0" fontId="5" fillId="6" borderId="0" xfId="0" quotePrefix="1" applyFont="1" applyFill="1" applyBorder="1" applyAlignment="1">
      <alignment vertical="center"/>
    </xf>
    <xf numFmtId="0" fontId="14" fillId="6" borderId="0" xfId="0" applyFont="1" applyFill="1" applyBorder="1" applyAlignment="1">
      <alignment horizontal="left" vertical="center"/>
    </xf>
    <xf numFmtId="0" fontId="4" fillId="6" borderId="21" xfId="0" applyFont="1" applyFill="1" applyBorder="1" applyAlignment="1">
      <alignment horizontal="right" vertical="center"/>
    </xf>
    <xf numFmtId="164" fontId="7" fillId="6" borderId="21" xfId="0" applyNumberFormat="1" applyFont="1" applyFill="1" applyBorder="1" applyAlignment="1">
      <alignment horizontal="right" vertical="center"/>
    </xf>
    <xf numFmtId="0" fontId="4" fillId="6" borderId="22" xfId="0" applyFont="1" applyFill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16" fillId="6" borderId="0" xfId="0" applyFont="1" applyFill="1" applyBorder="1" applyAlignment="1">
      <alignment vertical="center" wrapText="1"/>
    </xf>
    <xf numFmtId="165" fontId="9" fillId="6" borderId="0" xfId="0" applyNumberFormat="1" applyFont="1" applyFill="1" applyBorder="1" applyAlignment="1">
      <alignment horizontal="right" vertical="center"/>
    </xf>
    <xf numFmtId="0" fontId="3" fillId="8" borderId="0" xfId="0" applyFont="1" applyFill="1"/>
    <xf numFmtId="0" fontId="3" fillId="6" borderId="0" xfId="0" applyFont="1" applyFill="1"/>
    <xf numFmtId="0" fontId="3" fillId="9" borderId="0" xfId="0" applyFont="1" applyFill="1"/>
    <xf numFmtId="0" fontId="3" fillId="6" borderId="0" xfId="0" applyFont="1" applyFill="1" applyAlignment="1">
      <alignment wrapText="1"/>
    </xf>
    <xf numFmtId="0" fontId="18" fillId="8" borderId="0" xfId="0" applyFont="1" applyFill="1" applyAlignment="1">
      <alignment vertical="center"/>
    </xf>
    <xf numFmtId="0" fontId="5" fillId="8" borderId="0" xfId="0" applyFont="1" applyFill="1" applyAlignment="1">
      <alignment horizontal="right"/>
    </xf>
    <xf numFmtId="0" fontId="9" fillId="5" borderId="0" xfId="0" applyFont="1" applyFill="1" applyAlignment="1">
      <alignment vertical="center"/>
    </xf>
    <xf numFmtId="0" fontId="9" fillId="6" borderId="8" xfId="0" applyFont="1" applyFill="1" applyBorder="1" applyAlignment="1">
      <alignment vertical="center"/>
    </xf>
    <xf numFmtId="0" fontId="9" fillId="6" borderId="9" xfId="0" applyFont="1" applyFill="1" applyBorder="1" applyAlignment="1">
      <alignment vertical="center"/>
    </xf>
    <xf numFmtId="0" fontId="9" fillId="6" borderId="11" xfId="0" applyFont="1" applyFill="1" applyBorder="1" applyAlignment="1">
      <alignment vertical="center"/>
    </xf>
    <xf numFmtId="0" fontId="21" fillId="6" borderId="0" xfId="0" applyFont="1" applyFill="1" applyBorder="1" applyAlignment="1">
      <alignment vertical="center"/>
    </xf>
    <xf numFmtId="0" fontId="9" fillId="7" borderId="0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vertical="center"/>
    </xf>
    <xf numFmtId="0" fontId="22" fillId="6" borderId="0" xfId="0" quotePrefix="1" applyFont="1" applyFill="1" applyBorder="1" applyAlignment="1">
      <alignment vertical="center"/>
    </xf>
    <xf numFmtId="0" fontId="9" fillId="6" borderId="0" xfId="0" quotePrefix="1" applyFont="1" applyFill="1" applyBorder="1" applyAlignment="1">
      <alignment vertical="center"/>
    </xf>
    <xf numFmtId="0" fontId="9" fillId="6" borderId="0" xfId="0" applyFont="1" applyFill="1" applyBorder="1" applyAlignment="1">
      <alignment vertical="center" wrapText="1"/>
    </xf>
    <xf numFmtId="0" fontId="19" fillId="6" borderId="0" xfId="0" applyFont="1" applyFill="1" applyBorder="1" applyAlignment="1">
      <alignment vertical="center"/>
    </xf>
    <xf numFmtId="0" fontId="19" fillId="6" borderId="11" xfId="0" applyFont="1" applyFill="1" applyBorder="1" applyAlignment="1">
      <alignment vertical="center"/>
    </xf>
    <xf numFmtId="1" fontId="9" fillId="6" borderId="0" xfId="0" applyNumberFormat="1" applyFont="1" applyFill="1" applyBorder="1" applyAlignment="1">
      <alignment vertical="center"/>
    </xf>
    <xf numFmtId="0" fontId="9" fillId="6" borderId="13" xfId="0" applyFont="1" applyFill="1" applyBorder="1" applyAlignment="1">
      <alignment vertical="center"/>
    </xf>
    <xf numFmtId="0" fontId="9" fillId="6" borderId="14" xfId="0" applyFont="1" applyFill="1" applyBorder="1" applyAlignment="1">
      <alignment vertical="center"/>
    </xf>
    <xf numFmtId="0" fontId="9" fillId="6" borderId="0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17" fillId="8" borderId="0" xfId="0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left" wrapText="1"/>
    </xf>
    <xf numFmtId="0" fontId="20" fillId="6" borderId="0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right" vertical="center"/>
    </xf>
    <xf numFmtId="0" fontId="1" fillId="6" borderId="5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right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10" fillId="4" borderId="25" xfId="0" applyFont="1" applyFill="1" applyBorder="1" applyAlignment="1">
      <alignment horizontal="center" vertical="center"/>
    </xf>
    <xf numFmtId="0" fontId="5" fillId="6" borderId="1" xfId="0" quotePrefix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quotePrefix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font>
        <color theme="0" tint="-0.14996795556505021"/>
      </font>
      <fill>
        <patternFill>
          <bgColor theme="0" tint="-0.14996795556505021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7D3FF"/>
      <color rgb="FF00FF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2000" b="1">
                <a:solidFill>
                  <a:schemeClr val="tx1"/>
                </a:solidFill>
              </a:rPr>
              <a:t>MOUNTED PREVIEW</a:t>
            </a:r>
          </a:p>
        </c:rich>
      </c:tx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MountLeft</c:v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('SPS Mount Cut Calculator'!$M$6,'SPS Mount Cut Calculator'!$N$6)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xVal>
          <c:yVal>
            <c:numRef>
              <c:f>('SPS Mount Cut Calculator'!$O$6,'SPS Mount Cut Calculator'!$P$6)</c:f>
              <c:numCache>
                <c:formatCode>General</c:formatCode>
                <c:ptCount val="2"/>
                <c:pt idx="0">
                  <c:v>0</c:v>
                </c:pt>
                <c:pt idx="1">
                  <c:v>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AF9-4EC4-AC7F-B6A1F187C7D1}"/>
            </c:ext>
          </c:extLst>
        </c:ser>
        <c:ser>
          <c:idx val="1"/>
          <c:order val="1"/>
          <c:tx>
            <c:v>MountRight</c:v>
          </c:tx>
          <c:spPr>
            <a:ln w="317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('SPS Mount Cut Calculator'!$M$7,'SPS Mount Cut Calculator'!$N$7)</c:f>
              <c:numCache>
                <c:formatCode>General</c:formatCode>
                <c:ptCount val="2"/>
                <c:pt idx="0">
                  <c:v>400</c:v>
                </c:pt>
                <c:pt idx="1">
                  <c:v>400</c:v>
                </c:pt>
              </c:numCache>
            </c:numRef>
          </c:xVal>
          <c:yVal>
            <c:numRef>
              <c:f>('SPS Mount Cut Calculator'!$O$7,'SPS Mount Cut Calculator'!$P$7)</c:f>
              <c:numCache>
                <c:formatCode>General</c:formatCode>
                <c:ptCount val="2"/>
                <c:pt idx="0">
                  <c:v>0</c:v>
                </c:pt>
                <c:pt idx="1">
                  <c:v>500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AF9-4EC4-AC7F-B6A1F187C7D1}"/>
            </c:ext>
          </c:extLst>
        </c:ser>
        <c:ser>
          <c:idx val="2"/>
          <c:order val="2"/>
          <c:tx>
            <c:v>MountTop</c:v>
          </c:tx>
          <c:spPr>
            <a:ln w="317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('SPS Mount Cut Calculator'!$M$8,'SPS Mount Cut Calculator'!$N$8)</c:f>
              <c:numCache>
                <c:formatCode>General</c:formatCode>
                <c:ptCount val="2"/>
                <c:pt idx="0">
                  <c:v>0</c:v>
                </c:pt>
                <c:pt idx="1">
                  <c:v>400</c:v>
                </c:pt>
              </c:numCache>
            </c:numRef>
          </c:xVal>
          <c:yVal>
            <c:numRef>
              <c:f>('SPS Mount Cut Calculator'!$O$8,'SPS Mount Cut Calculator'!$P$8:$P$12)</c:f>
              <c:numCache>
                <c:formatCode>General</c:formatCode>
                <c:ptCount val="6"/>
                <c:pt idx="0">
                  <c:v>500</c:v>
                </c:pt>
                <c:pt idx="1">
                  <c:v>500</c:v>
                </c:pt>
                <c:pt idx="2">
                  <c:v>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AF9-4EC4-AC7F-B6A1F187C7D1}"/>
            </c:ext>
          </c:extLst>
        </c:ser>
        <c:ser>
          <c:idx val="3"/>
          <c:order val="3"/>
          <c:tx>
            <c:v>MountBottom</c:v>
          </c:tx>
          <c:spPr>
            <a:ln w="317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('SPS Mount Cut Calculator'!$M$9,'SPS Mount Cut Calculator'!$N$9)</c:f>
              <c:numCache>
                <c:formatCode>General</c:formatCode>
                <c:ptCount val="2"/>
                <c:pt idx="0">
                  <c:v>0</c:v>
                </c:pt>
                <c:pt idx="1">
                  <c:v>400</c:v>
                </c:pt>
              </c:numCache>
            </c:numRef>
          </c:xVal>
          <c:yVal>
            <c:numRef>
              <c:f>('SPS Mount Cut Calculator'!$O$9,'SPS Mount Cut Calculator'!$P$9)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AF9-4EC4-AC7F-B6A1F187C7D1}"/>
            </c:ext>
          </c:extLst>
        </c:ser>
        <c:ser>
          <c:idx val="4"/>
          <c:order val="4"/>
          <c:tx>
            <c:v>ImageLeft</c:v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('SPS Mount Cut Calculator'!$M$13,'SPS Mount Cut Calculator'!$N$13)</c:f>
              <c:numCache>
                <c:formatCode>General</c:formatCode>
                <c:ptCount val="2"/>
                <c:pt idx="0">
                  <c:v>70</c:v>
                </c:pt>
                <c:pt idx="1">
                  <c:v>70</c:v>
                </c:pt>
              </c:numCache>
            </c:numRef>
          </c:xVal>
          <c:yVal>
            <c:numRef>
              <c:f>('SPS Mount Cut Calculator'!$O$13,'SPS Mount Cut Calculator'!$P$13)</c:f>
              <c:numCache>
                <c:formatCode>General</c:formatCode>
                <c:ptCount val="2"/>
                <c:pt idx="0">
                  <c:v>135</c:v>
                </c:pt>
                <c:pt idx="1">
                  <c:v>437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AF9-4EC4-AC7F-B6A1F187C7D1}"/>
            </c:ext>
          </c:extLst>
        </c:ser>
        <c:ser>
          <c:idx val="5"/>
          <c:order val="5"/>
          <c:tx>
            <c:v>ImageRight</c:v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('SPS Mount Cut Calculator'!$M$14,'SPS Mount Cut Calculator'!$N$14)</c:f>
              <c:numCache>
                <c:formatCode>General</c:formatCode>
                <c:ptCount val="2"/>
                <c:pt idx="0">
                  <c:v>330</c:v>
                </c:pt>
                <c:pt idx="1">
                  <c:v>330</c:v>
                </c:pt>
              </c:numCache>
            </c:numRef>
          </c:xVal>
          <c:yVal>
            <c:numRef>
              <c:f>('SPS Mount Cut Calculator'!$O$14,'SPS Mount Cut Calculator'!$P$14)</c:f>
              <c:numCache>
                <c:formatCode>General</c:formatCode>
                <c:ptCount val="2"/>
                <c:pt idx="0">
                  <c:v>135</c:v>
                </c:pt>
                <c:pt idx="1">
                  <c:v>437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AF9-4EC4-AC7F-B6A1F187C7D1}"/>
            </c:ext>
          </c:extLst>
        </c:ser>
        <c:ser>
          <c:idx val="6"/>
          <c:order val="6"/>
          <c:tx>
            <c:v>ImageTop</c:v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('SPS Mount Cut Calculator'!$M$15,'SPS Mount Cut Calculator'!$N$15)</c:f>
              <c:numCache>
                <c:formatCode>General</c:formatCode>
                <c:ptCount val="2"/>
                <c:pt idx="0">
                  <c:v>70</c:v>
                </c:pt>
                <c:pt idx="1">
                  <c:v>330</c:v>
                </c:pt>
              </c:numCache>
            </c:numRef>
          </c:xVal>
          <c:yVal>
            <c:numRef>
              <c:f>('SPS Mount Cut Calculator'!$O$15,'SPS Mount Cut Calculator'!$P$15)</c:f>
              <c:numCache>
                <c:formatCode>General</c:formatCode>
                <c:ptCount val="2"/>
                <c:pt idx="0">
                  <c:v>437</c:v>
                </c:pt>
                <c:pt idx="1">
                  <c:v>437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AF9-4EC4-AC7F-B6A1F187C7D1}"/>
            </c:ext>
          </c:extLst>
        </c:ser>
        <c:ser>
          <c:idx val="7"/>
          <c:order val="7"/>
          <c:tx>
            <c:v>ImageBottom</c:v>
          </c:tx>
          <c:spPr>
            <a:ln w="381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xVal>
            <c:numRef>
              <c:f>('SPS Mount Cut Calculator'!$M$16,'SPS Mount Cut Calculator'!$N$16)</c:f>
              <c:numCache>
                <c:formatCode>General</c:formatCode>
                <c:ptCount val="2"/>
                <c:pt idx="0">
                  <c:v>70</c:v>
                </c:pt>
                <c:pt idx="1">
                  <c:v>330</c:v>
                </c:pt>
              </c:numCache>
            </c:numRef>
          </c:xVal>
          <c:yVal>
            <c:numRef>
              <c:f>'SPS Mount Cut Calculator'!$O$16:$P$16</c:f>
              <c:numCache>
                <c:formatCode>General</c:formatCode>
                <c:ptCount val="2"/>
                <c:pt idx="0">
                  <c:v>135</c:v>
                </c:pt>
                <c:pt idx="1">
                  <c:v>135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AF9-4EC4-AC7F-B6A1F187C7D1}"/>
            </c:ext>
          </c:extLst>
        </c:ser>
        <c:ser>
          <c:idx val="8"/>
          <c:order val="8"/>
          <c:tx>
            <c:v>MountIntLeft</c:v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'SPS Mount Cut Calculator'!$M$20:$N$20</c:f>
              <c:numCache>
                <c:formatCode>0</c:formatCode>
                <c:ptCount val="2"/>
                <c:pt idx="0">
                  <c:v>72</c:v>
                </c:pt>
                <c:pt idx="1">
                  <c:v>72</c:v>
                </c:pt>
              </c:numCache>
            </c:numRef>
          </c:xVal>
          <c:yVal>
            <c:numRef>
              <c:f>'SPS Mount Cut Calculator'!$O$20:$P$20</c:f>
              <c:numCache>
                <c:formatCode>General</c:formatCode>
                <c:ptCount val="2"/>
                <c:pt idx="0" formatCode="0">
                  <c:v>137</c:v>
                </c:pt>
                <c:pt idx="1">
                  <c:v>435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88-499D-938F-33BDD7423C25}"/>
            </c:ext>
          </c:extLst>
        </c:ser>
        <c:ser>
          <c:idx val="9"/>
          <c:order val="9"/>
          <c:tx>
            <c:v>MountIntRight</c:v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'SPS Mount Cut Calculator'!$M$21:$N$21</c:f>
              <c:numCache>
                <c:formatCode>General</c:formatCode>
                <c:ptCount val="2"/>
                <c:pt idx="0">
                  <c:v>328</c:v>
                </c:pt>
                <c:pt idx="1">
                  <c:v>328</c:v>
                </c:pt>
              </c:numCache>
            </c:numRef>
          </c:xVal>
          <c:yVal>
            <c:numRef>
              <c:f>'SPS Mount Cut Calculator'!$O$21:$P$21</c:f>
              <c:numCache>
                <c:formatCode>General</c:formatCode>
                <c:ptCount val="2"/>
                <c:pt idx="0" formatCode="0">
                  <c:v>137</c:v>
                </c:pt>
                <c:pt idx="1">
                  <c:v>435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88-499D-938F-33BDD7423C25}"/>
            </c:ext>
          </c:extLst>
        </c:ser>
        <c:ser>
          <c:idx val="10"/>
          <c:order val="10"/>
          <c:tx>
            <c:v>MountIntTop</c:v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'SPS Mount Cut Calculator'!$M$22:$N$22</c:f>
              <c:numCache>
                <c:formatCode>General</c:formatCode>
                <c:ptCount val="2"/>
                <c:pt idx="0" formatCode="0">
                  <c:v>72</c:v>
                </c:pt>
                <c:pt idx="1">
                  <c:v>328</c:v>
                </c:pt>
              </c:numCache>
            </c:numRef>
          </c:xVal>
          <c:yVal>
            <c:numRef>
              <c:f>'SPS Mount Cut Calculator'!$O$22:$P$22</c:f>
              <c:numCache>
                <c:formatCode>General</c:formatCode>
                <c:ptCount val="2"/>
                <c:pt idx="0">
                  <c:v>435</c:v>
                </c:pt>
                <c:pt idx="1">
                  <c:v>435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788-499D-938F-33BDD7423C25}"/>
            </c:ext>
          </c:extLst>
        </c:ser>
        <c:ser>
          <c:idx val="11"/>
          <c:order val="11"/>
          <c:tx>
            <c:v>MountIntBottom</c:v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'SPS Mount Cut Calculator'!$M$23:$N$23</c:f>
              <c:numCache>
                <c:formatCode>General</c:formatCode>
                <c:ptCount val="2"/>
                <c:pt idx="0" formatCode="0">
                  <c:v>72</c:v>
                </c:pt>
                <c:pt idx="1">
                  <c:v>328</c:v>
                </c:pt>
              </c:numCache>
            </c:numRef>
          </c:xVal>
          <c:yVal>
            <c:numRef>
              <c:f>'SPS Mount Cut Calculator'!$O$23:$P$23</c:f>
              <c:numCache>
                <c:formatCode>0</c:formatCode>
                <c:ptCount val="2"/>
                <c:pt idx="0">
                  <c:v>137</c:v>
                </c:pt>
                <c:pt idx="1">
                  <c:v>137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788-499D-938F-33BDD7423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2368432"/>
        <c:axId val="562367776"/>
      </c:scatterChart>
      <c:valAx>
        <c:axId val="562368432"/>
        <c:scaling>
          <c:orientation val="minMax"/>
          <c:max val="50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100" b="1"/>
                  <a:t>Width [mm]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367776"/>
        <c:crosses val="autoZero"/>
        <c:crossBetween val="midCat"/>
        <c:majorUnit val="25"/>
      </c:valAx>
      <c:valAx>
        <c:axId val="562367776"/>
        <c:scaling>
          <c:orientation val="minMax"/>
          <c:max val="50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100" b="1"/>
                  <a:t>Height [mm]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2368432"/>
        <c:crosses val="autoZero"/>
        <c:crossBetween val="midCat"/>
        <c:majorUnit val="2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1</xdr:row>
      <xdr:rowOff>68580</xdr:rowOff>
    </xdr:from>
    <xdr:to>
      <xdr:col>3</xdr:col>
      <xdr:colOff>589915</xdr:colOff>
      <xdr:row>3</xdr:row>
      <xdr:rowOff>167728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1C9157-8F7E-46F7-856B-4CEB119E70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675" b="23256"/>
        <a:stretch/>
      </xdr:blipFill>
      <xdr:spPr>
        <a:xfrm>
          <a:off x="975360" y="297180"/>
          <a:ext cx="1193800" cy="640168"/>
        </a:xfrm>
        <a:prstGeom prst="rect">
          <a:avLst/>
        </a:prstGeom>
      </xdr:spPr>
    </xdr:pic>
    <xdr:clientData/>
  </xdr:twoCellAnchor>
  <xdr:twoCellAnchor>
    <xdr:from>
      <xdr:col>16</xdr:col>
      <xdr:colOff>472440</xdr:colOff>
      <xdr:row>3</xdr:row>
      <xdr:rowOff>213360</xdr:rowOff>
    </xdr:from>
    <xdr:to>
      <xdr:col>23</xdr:col>
      <xdr:colOff>83820</xdr:colOff>
      <xdr:row>14</xdr:row>
      <xdr:rowOff>60960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D67192D-9C40-48C6-A38D-37EB09B9B7A3}"/>
            </a:ext>
          </a:extLst>
        </xdr:cNvPr>
        <xdr:cNvSpPr txBox="1"/>
      </xdr:nvSpPr>
      <xdr:spPr>
        <a:xfrm>
          <a:off x="9966960" y="982980"/>
          <a:ext cx="3878580" cy="2316480"/>
        </a:xfrm>
        <a:prstGeom prst="rect">
          <a:avLst/>
        </a:prstGeom>
        <a:solidFill>
          <a:schemeClr val="lt1"/>
        </a:solidFill>
        <a:ln w="19050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/>
            <a:t>- It </a:t>
          </a:r>
          <a:r>
            <a:rPr lang="en-GB" sz="1400" b="1"/>
            <a:t>IS</a:t>
          </a:r>
          <a:r>
            <a:rPr lang="en-GB" sz="1400"/>
            <a:t> recommended to have some positive overlap</a:t>
          </a:r>
          <a:r>
            <a:rPr lang="en-GB" sz="1400" baseline="0"/>
            <a:t> of the mount board so that your paper does not "fall through" the hole you are about to cut.</a:t>
          </a:r>
        </a:p>
        <a:p>
          <a:endParaRPr lang="en-GB" sz="1400" baseline="0"/>
        </a:p>
        <a:p>
          <a:r>
            <a:rPr lang="en-GB" sz="1400" baseline="0"/>
            <a:t>- This also gives you some paper overlap to stick your image to the mount board.</a:t>
          </a:r>
        </a:p>
        <a:p>
          <a:endParaRPr lang="en-GB" sz="1400"/>
        </a:p>
        <a:p>
          <a:r>
            <a:rPr lang="en-GB" sz="1400"/>
            <a:t>- </a:t>
          </a:r>
          <a:r>
            <a:rPr lang="en-GB" sz="1400" b="1"/>
            <a:t>ONLY</a:t>
          </a:r>
          <a:r>
            <a:rPr lang="en-GB" sz="1400"/>
            <a:t> use 0 or negative</a:t>
          </a:r>
          <a:r>
            <a:rPr lang="en-GB" sz="1400" baseline="0"/>
            <a:t> overlap if you have sufficient extra white paper around your printed </a:t>
          </a:r>
        </a:p>
        <a:p>
          <a:r>
            <a:rPr lang="en-GB" sz="1400" baseline="0"/>
            <a:t>image to tape your print to the mount board.</a:t>
          </a:r>
          <a:endParaRPr lang="en-GB" sz="1400"/>
        </a:p>
      </xdr:txBody>
    </xdr:sp>
    <xdr:clientData/>
  </xdr:twoCellAnchor>
  <xdr:twoCellAnchor>
    <xdr:from>
      <xdr:col>8</xdr:col>
      <xdr:colOff>175260</xdr:colOff>
      <xdr:row>9</xdr:row>
      <xdr:rowOff>0</xdr:rowOff>
    </xdr:from>
    <xdr:to>
      <xdr:col>16</xdr:col>
      <xdr:colOff>472440</xdr:colOff>
      <xdr:row>9</xdr:row>
      <xdr:rowOff>144780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77834EE9-7F2C-4A2E-B939-18F530AC9531}"/>
            </a:ext>
          </a:extLst>
        </xdr:cNvPr>
        <xdr:cNvCxnSpPr>
          <a:stCxn id="3" idx="1"/>
        </xdr:cNvCxnSpPr>
      </xdr:nvCxnSpPr>
      <xdr:spPr>
        <a:xfrm flipH="1">
          <a:off x="4792980" y="2141220"/>
          <a:ext cx="5173980" cy="144780"/>
        </a:xfrm>
        <a:prstGeom prst="straightConnector1">
          <a:avLst/>
        </a:prstGeom>
        <a:ln w="19050">
          <a:solidFill>
            <a:srgbClr val="C00000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616857</xdr:colOff>
      <xdr:row>1</xdr:row>
      <xdr:rowOff>180973</xdr:rowOff>
    </xdr:from>
    <xdr:to>
      <xdr:col>17</xdr:col>
      <xdr:colOff>167938</xdr:colOff>
      <xdr:row>21</xdr:row>
      <xdr:rowOff>241691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7F53F0-C9EC-4217-9757-B6F65816F61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0</xdr:colOff>
      <xdr:row>1</xdr:row>
      <xdr:rowOff>137116</xdr:rowOff>
    </xdr:from>
    <xdr:to>
      <xdr:col>2</xdr:col>
      <xdr:colOff>1193800</xdr:colOff>
      <xdr:row>3</xdr:row>
      <xdr:rowOff>139109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CA95C72-5586-BA48-9FAF-80948D5F70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675" b="23256"/>
        <a:stretch/>
      </xdr:blipFill>
      <xdr:spPr>
        <a:xfrm>
          <a:off x="1647825" y="375241"/>
          <a:ext cx="1193800" cy="649693"/>
        </a:xfrm>
        <a:prstGeom prst="rect">
          <a:avLst/>
        </a:prstGeom>
      </xdr:spPr>
    </xdr:pic>
    <xdr:clientData/>
  </xdr:twoCellAnchor>
  <xdr:twoCellAnchor>
    <xdr:from>
      <xdr:col>9</xdr:col>
      <xdr:colOff>276224</xdr:colOff>
      <xdr:row>21</xdr:row>
      <xdr:rowOff>273050</xdr:rowOff>
    </xdr:from>
    <xdr:to>
      <xdr:col>17</xdr:col>
      <xdr:colOff>171449</xdr:colOff>
      <xdr:row>23</xdr:row>
      <xdr:rowOff>123824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00175AA-47C9-4ABA-9FE6-BF51D85DC5E9}"/>
            </a:ext>
          </a:extLst>
        </xdr:cNvPr>
        <xdr:cNvSpPr txBox="1"/>
      </xdr:nvSpPr>
      <xdr:spPr>
        <a:xfrm>
          <a:off x="9572624" y="5692775"/>
          <a:ext cx="5191125" cy="450849"/>
        </a:xfrm>
        <a:prstGeom prst="rect">
          <a:avLst/>
        </a:prstGeom>
        <a:solidFill>
          <a:schemeClr val="bg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t"/>
        <a:lstStyle/>
        <a:p>
          <a:pPr algn="l"/>
          <a:r>
            <a:rPr lang="en-GB" sz="1400"/>
            <a:t>    </a:t>
          </a:r>
          <a:r>
            <a:rPr lang="en-GB" sz="1400" baseline="0"/>
            <a:t>                   </a:t>
          </a:r>
          <a:r>
            <a:rPr lang="en-GB" sz="1400"/>
            <a:t>    = your image (NB possibly</a:t>
          </a:r>
          <a:r>
            <a:rPr lang="en-GB" sz="1400" baseline="0"/>
            <a:t> covered by mount board)</a:t>
          </a:r>
        </a:p>
        <a:p>
          <a:pPr algn="l"/>
          <a:r>
            <a:rPr lang="en-GB" sz="1400" baseline="0"/>
            <a:t>                           = Mount Board Edge</a:t>
          </a:r>
          <a:endParaRPr lang="en-GB" sz="1400"/>
        </a:p>
      </xdr:txBody>
    </xdr:sp>
    <xdr:clientData/>
  </xdr:twoCellAnchor>
  <xdr:twoCellAnchor>
    <xdr:from>
      <xdr:col>9</xdr:col>
      <xdr:colOff>371475</xdr:colOff>
      <xdr:row>22</xdr:row>
      <xdr:rowOff>111125</xdr:rowOff>
    </xdr:from>
    <xdr:to>
      <xdr:col>10</xdr:col>
      <xdr:colOff>577850</xdr:colOff>
      <xdr:row>22</xdr:row>
      <xdr:rowOff>111125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3F22C6B-C826-468D-A0ED-B72CAC754A6E}"/>
            </a:ext>
          </a:extLst>
        </xdr:cNvPr>
        <xdr:cNvCxnSpPr/>
      </xdr:nvCxnSpPr>
      <xdr:spPr>
        <a:xfrm>
          <a:off x="9667875" y="5826125"/>
          <a:ext cx="911225" cy="0"/>
        </a:xfrm>
        <a:prstGeom prst="line">
          <a:avLst/>
        </a:prstGeom>
        <a:ln w="38100">
          <a:solidFill>
            <a:srgbClr val="00B0F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371475</xdr:colOff>
      <xdr:row>23</xdr:row>
      <xdr:rowOff>22225</xdr:rowOff>
    </xdr:from>
    <xdr:to>
      <xdr:col>10</xdr:col>
      <xdr:colOff>574675</xdr:colOff>
      <xdr:row>23</xdr:row>
      <xdr:rowOff>22225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3BA74E33-B6CA-4E6C-B379-2972D203A460}"/>
            </a:ext>
          </a:extLst>
        </xdr:cNvPr>
        <xdr:cNvCxnSpPr/>
      </xdr:nvCxnSpPr>
      <xdr:spPr>
        <a:xfrm>
          <a:off x="9667875" y="6042025"/>
          <a:ext cx="90805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C6C89-8B2C-4F32-843B-1389B85187D7}">
  <dimension ref="B2:P23"/>
  <sheetViews>
    <sheetView zoomScale="140" zoomScaleNormal="140" workbookViewId="0">
      <selection activeCell="C14" sqref="C14"/>
    </sheetView>
  </sheetViews>
  <sheetFormatPr defaultColWidth="8.85546875" defaultRowHeight="18.95"/>
  <cols>
    <col min="1" max="1" width="5.140625" style="39" customWidth="1"/>
    <col min="2" max="16384" width="8.85546875" style="39"/>
  </cols>
  <sheetData>
    <row r="2" spans="2:16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3"/>
      <c r="O2" s="38"/>
      <c r="P2" s="43" t="s">
        <v>0</v>
      </c>
    </row>
    <row r="3" spans="2:16" ht="24.95">
      <c r="B3" s="38"/>
      <c r="C3" s="38"/>
      <c r="D3" s="38"/>
      <c r="E3" s="42" t="str">
        <f>'SPS Mount Cut Calculator'!$D$3&amp;" - User Guide"</f>
        <v>Print Mount Calculator v02 - User Guide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2:16"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>
      <c r="B5" s="38"/>
      <c r="C5" s="40" t="s">
        <v>1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38"/>
    </row>
    <row r="6" spans="2:16">
      <c r="B6" s="38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8"/>
    </row>
    <row r="7" spans="2:16">
      <c r="B7" s="38"/>
      <c r="C7" s="40" t="s">
        <v>2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38"/>
    </row>
    <row r="8" spans="2:16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6">
      <c r="B9" s="38"/>
      <c r="C9" s="39" t="s">
        <v>3</v>
      </c>
      <c r="P9" s="38"/>
    </row>
    <row r="10" spans="2:16">
      <c r="B10" s="38"/>
      <c r="C10" s="39" t="s">
        <v>4</v>
      </c>
      <c r="P10" s="38"/>
    </row>
    <row r="11" spans="2:16">
      <c r="B11" s="38"/>
      <c r="D11" s="63" t="s">
        <v>5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38"/>
    </row>
    <row r="12" spans="2:16" ht="14.45" customHeight="1">
      <c r="B12" s="38"/>
      <c r="D12" s="64" t="s">
        <v>6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38"/>
    </row>
    <row r="13" spans="2:16">
      <c r="B13" s="38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38"/>
    </row>
    <row r="14" spans="2:16">
      <c r="B14" s="38"/>
      <c r="C14" s="39" t="s">
        <v>7</v>
      </c>
      <c r="D14" s="41"/>
      <c r="E14" s="41"/>
      <c r="F14" s="41"/>
      <c r="G14" s="41"/>
      <c r="H14" s="41"/>
      <c r="I14" s="41"/>
      <c r="J14" s="41"/>
      <c r="K14" s="41"/>
      <c r="L14" s="41"/>
      <c r="P14" s="38"/>
    </row>
    <row r="15" spans="2:16">
      <c r="B15" s="38"/>
      <c r="C15" s="39" t="s">
        <v>8</v>
      </c>
      <c r="P15" s="38"/>
    </row>
    <row r="16" spans="2:16">
      <c r="B16" s="38"/>
      <c r="C16" s="39" t="s">
        <v>9</v>
      </c>
      <c r="P16" s="38"/>
    </row>
    <row r="17" spans="2:16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</row>
    <row r="18" spans="2:16">
      <c r="B18" s="38"/>
      <c r="C18" s="60" t="s">
        <v>10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38"/>
    </row>
    <row r="19" spans="2:16">
      <c r="B19" s="38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38"/>
    </row>
    <row r="20" spans="2:16">
      <c r="B20" s="38"/>
      <c r="C20" s="61" t="s">
        <v>11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38"/>
    </row>
    <row r="21" spans="2:16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2:16">
      <c r="B22" s="62" t="s">
        <v>12</v>
      </c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2:16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</sheetData>
  <sheetProtection algorithmName="SHA-512" hashValue="cCvciac8dyhjUJK7v9YPt+6010ME1gs6zSIEq9u/u63P7MpesmW7vq9ePjt7HPHCMDKrbusxALiBmHBJ2jTl5Q==" saltValue="qOJUWtzxRCrw8osCzKyNSA==" spinCount="100000" sheet="1" objects="1" scenarios="1"/>
  <mergeCells count="5">
    <mergeCell ref="C18:O19"/>
    <mergeCell ref="C20:O20"/>
    <mergeCell ref="B22:P22"/>
    <mergeCell ref="D11:O11"/>
    <mergeCell ref="D12:O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4420-7B29-4D85-BDB1-9035624AFEB3}">
  <dimension ref="B1:S24"/>
  <sheetViews>
    <sheetView tabSelected="1" zoomScale="140" zoomScaleNormal="140" workbookViewId="0">
      <selection activeCell="C13" sqref="C13:G13"/>
    </sheetView>
  </sheetViews>
  <sheetFormatPr defaultColWidth="8.85546875" defaultRowHeight="18.95"/>
  <cols>
    <col min="1" max="1" width="10.7109375" style="1" customWidth="1"/>
    <col min="2" max="2" width="5.7109375" style="1" customWidth="1"/>
    <col min="3" max="3" width="20" style="1" customWidth="1"/>
    <col min="4" max="4" width="30.28515625" style="1" customWidth="1"/>
    <col min="5" max="5" width="14.42578125" style="2" customWidth="1"/>
    <col min="6" max="6" width="9.28515625" style="1" customWidth="1"/>
    <col min="7" max="7" width="7" style="1" bestFit="1" customWidth="1"/>
    <col min="8" max="8" width="7.42578125" style="1" customWidth="1"/>
    <col min="9" max="9" width="12.85546875" style="1" bestFit="1" customWidth="1"/>
    <col min="10" max="10" width="10.28515625" style="44" customWidth="1"/>
    <col min="11" max="11" width="10" style="44" customWidth="1"/>
    <col min="12" max="16" width="8.85546875" style="44"/>
    <col min="17" max="17" width="12.42578125" style="44" bestFit="1" customWidth="1"/>
    <col min="18" max="18" width="3.42578125" style="44" customWidth="1"/>
    <col min="19" max="19" width="2.28515625" style="44" customWidth="1"/>
    <col min="20" max="16384" width="8.85546875" style="1"/>
  </cols>
  <sheetData>
    <row r="1" spans="2:19" ht="27.95" customHeight="1" thickBot="1"/>
    <row r="2" spans="2:19" ht="26.1" customHeight="1">
      <c r="B2" s="13"/>
      <c r="C2" s="14"/>
      <c r="D2" s="14"/>
      <c r="E2" s="15"/>
      <c r="F2" s="14"/>
      <c r="G2" s="14"/>
      <c r="H2" s="14"/>
      <c r="I2" s="14"/>
      <c r="J2" s="45"/>
      <c r="K2" s="45"/>
      <c r="L2" s="45"/>
      <c r="M2" s="45"/>
      <c r="N2" s="45"/>
      <c r="O2" s="45"/>
      <c r="P2" s="45"/>
      <c r="Q2" s="45"/>
      <c r="R2" s="45"/>
      <c r="S2" s="46"/>
    </row>
    <row r="3" spans="2:19" ht="24.95">
      <c r="B3" s="16"/>
      <c r="C3" s="17"/>
      <c r="D3" s="31" t="s">
        <v>13</v>
      </c>
      <c r="E3" s="10"/>
      <c r="F3" s="10"/>
      <c r="G3" s="10"/>
      <c r="H3" s="10"/>
      <c r="I3" s="10"/>
      <c r="J3" s="25"/>
      <c r="K3" s="25"/>
      <c r="L3" s="65" t="s">
        <v>14</v>
      </c>
      <c r="M3" s="65"/>
      <c r="N3" s="65"/>
      <c r="O3" s="65"/>
      <c r="P3" s="65"/>
      <c r="Q3" s="25"/>
      <c r="R3" s="25"/>
      <c r="S3" s="47"/>
    </row>
    <row r="4" spans="2:19" ht="27" customHeight="1">
      <c r="B4" s="16"/>
      <c r="C4" s="10"/>
      <c r="D4" s="10"/>
      <c r="E4" s="17"/>
      <c r="F4" s="10"/>
      <c r="G4" s="10"/>
      <c r="H4" s="10"/>
      <c r="I4" s="10"/>
      <c r="J4" s="25"/>
      <c r="K4" s="25"/>
      <c r="L4" s="25"/>
      <c r="M4" s="73" t="s">
        <v>15</v>
      </c>
      <c r="N4" s="73"/>
      <c r="O4" s="73" t="s">
        <v>16</v>
      </c>
      <c r="P4" s="73"/>
      <c r="Q4" s="25"/>
      <c r="R4" s="25"/>
      <c r="S4" s="47"/>
    </row>
    <row r="5" spans="2:19" ht="24">
      <c r="B5" s="16"/>
      <c r="C5" s="18" t="s">
        <v>17</v>
      </c>
      <c r="D5" s="18"/>
      <c r="E5" s="17"/>
      <c r="F5" s="10"/>
      <c r="G5" s="10"/>
      <c r="H5" s="10"/>
      <c r="I5" s="10"/>
      <c r="J5" s="25"/>
      <c r="K5" s="25"/>
      <c r="L5" s="25"/>
      <c r="M5" s="59" t="s">
        <v>18</v>
      </c>
      <c r="N5" s="59" t="s">
        <v>18</v>
      </c>
      <c r="O5" s="59" t="s">
        <v>19</v>
      </c>
      <c r="P5" s="59" t="s">
        <v>19</v>
      </c>
      <c r="Q5" s="25"/>
      <c r="R5" s="25"/>
      <c r="S5" s="47"/>
    </row>
    <row r="6" spans="2:19">
      <c r="B6" s="16"/>
      <c r="C6" s="10"/>
      <c r="D6" s="10"/>
      <c r="E6" s="37">
        <f>ROUND((width-2*hoverlap)/(height-2*voverlap),1)</f>
        <v>0.9</v>
      </c>
      <c r="F6" s="10"/>
      <c r="G6" s="74" t="s">
        <v>20</v>
      </c>
      <c r="H6" s="74"/>
      <c r="I6" s="74"/>
      <c r="J6" s="48"/>
      <c r="K6" s="25"/>
      <c r="L6" s="25" t="s">
        <v>21</v>
      </c>
      <c r="M6" s="25">
        <v>0</v>
      </c>
      <c r="N6" s="25">
        <v>0</v>
      </c>
      <c r="O6" s="25">
        <v>0</v>
      </c>
      <c r="P6" s="25">
        <f>IF($E$16="Landscape",400,500)</f>
        <v>500</v>
      </c>
      <c r="Q6" s="49" t="s">
        <v>22</v>
      </c>
      <c r="R6" s="25"/>
      <c r="S6" s="47"/>
    </row>
    <row r="7" spans="2:19">
      <c r="B7" s="16"/>
      <c r="C7" s="66" t="s">
        <v>23</v>
      </c>
      <c r="D7" s="67"/>
      <c r="E7" s="8">
        <v>260</v>
      </c>
      <c r="F7" s="4" t="s">
        <v>24</v>
      </c>
      <c r="G7" s="84" t="s">
        <v>25</v>
      </c>
      <c r="H7" s="84"/>
      <c r="I7" s="84"/>
      <c r="J7" s="50"/>
      <c r="K7" s="25"/>
      <c r="L7" s="25" t="s">
        <v>26</v>
      </c>
      <c r="M7" s="25">
        <f>IF($E$16="Landscape",500,400)</f>
        <v>400</v>
      </c>
      <c r="N7" s="25">
        <f>IF($E$16="Landscape",500,400)</f>
        <v>400</v>
      </c>
      <c r="O7" s="25">
        <v>0</v>
      </c>
      <c r="P7" s="25">
        <f>IF($E$16="Landscape",400,500)</f>
        <v>500</v>
      </c>
      <c r="Q7" s="49" t="s">
        <v>27</v>
      </c>
      <c r="R7" s="25"/>
      <c r="S7" s="47"/>
    </row>
    <row r="8" spans="2:19">
      <c r="B8" s="16"/>
      <c r="C8" s="66" t="s">
        <v>28</v>
      </c>
      <c r="D8" s="67"/>
      <c r="E8" s="8">
        <v>302</v>
      </c>
      <c r="F8" s="4" t="s">
        <v>24</v>
      </c>
      <c r="G8" s="85" t="s">
        <v>29</v>
      </c>
      <c r="H8" s="85"/>
      <c r="I8" s="85"/>
      <c r="J8" s="50"/>
      <c r="K8" s="25"/>
      <c r="L8" s="25" t="s">
        <v>30</v>
      </c>
      <c r="M8" s="25">
        <v>0</v>
      </c>
      <c r="N8" s="25">
        <f>IF($E$16="Landscape",500,400)</f>
        <v>400</v>
      </c>
      <c r="O8" s="25">
        <f>IF($E$16="Landscape",400,500)</f>
        <v>500</v>
      </c>
      <c r="P8" s="25">
        <f>IF($E$16="Landscape",400,500)</f>
        <v>500</v>
      </c>
      <c r="Q8" s="49">
        <f>IF($E$16="Landscape",500,400)</f>
        <v>400</v>
      </c>
      <c r="R8" s="25"/>
      <c r="S8" s="47"/>
    </row>
    <row r="9" spans="2:19">
      <c r="B9" s="16"/>
      <c r="C9" s="66" t="s">
        <v>31</v>
      </c>
      <c r="D9" s="67"/>
      <c r="E9" s="8">
        <v>2</v>
      </c>
      <c r="F9" s="4" t="s">
        <v>24</v>
      </c>
      <c r="G9" s="86" t="s">
        <v>32</v>
      </c>
      <c r="H9" s="84"/>
      <c r="I9" s="84"/>
      <c r="J9" s="51"/>
      <c r="K9" s="52"/>
      <c r="L9" s="25" t="s">
        <v>33</v>
      </c>
      <c r="M9" s="25">
        <v>0</v>
      </c>
      <c r="N9" s="25">
        <f>IF($E$16="Landscape",500,400)</f>
        <v>400</v>
      </c>
      <c r="O9" s="25">
        <v>0</v>
      </c>
      <c r="P9" s="25">
        <v>0</v>
      </c>
      <c r="Q9" s="49">
        <f>IF($E$16="Landscape",400,500)</f>
        <v>500</v>
      </c>
      <c r="R9" s="25"/>
      <c r="S9" s="47"/>
    </row>
    <row r="10" spans="2:19">
      <c r="B10" s="16"/>
      <c r="C10" s="66" t="s">
        <v>34</v>
      </c>
      <c r="D10" s="67"/>
      <c r="E10" s="8">
        <v>2</v>
      </c>
      <c r="F10" s="4" t="s">
        <v>24</v>
      </c>
      <c r="G10" s="84"/>
      <c r="H10" s="84"/>
      <c r="I10" s="84"/>
      <c r="J10" s="51"/>
      <c r="K10" s="53"/>
      <c r="L10" s="65" t="s">
        <v>35</v>
      </c>
      <c r="M10" s="65"/>
      <c r="N10" s="65"/>
      <c r="O10" s="65"/>
      <c r="P10" s="65"/>
      <c r="Q10" s="49" t="s">
        <v>36</v>
      </c>
      <c r="R10" s="25"/>
      <c r="S10" s="47"/>
    </row>
    <row r="11" spans="2:19">
      <c r="B11" s="16"/>
      <c r="C11" s="66" t="s">
        <v>37</v>
      </c>
      <c r="D11" s="67"/>
      <c r="E11" s="35" t="s">
        <v>27</v>
      </c>
      <c r="F11" s="69"/>
      <c r="G11" s="70"/>
      <c r="H11" s="70"/>
      <c r="I11" s="71"/>
      <c r="J11" s="51"/>
      <c r="K11" s="53"/>
      <c r="L11" s="25"/>
      <c r="M11" s="59" t="s">
        <v>15</v>
      </c>
      <c r="N11" s="59"/>
      <c r="O11" s="59" t="s">
        <v>16</v>
      </c>
      <c r="P11" s="59"/>
      <c r="Q11" s="49" t="s">
        <v>38</v>
      </c>
      <c r="R11" s="25"/>
      <c r="S11" s="47"/>
    </row>
    <row r="12" spans="2:19">
      <c r="B12" s="16"/>
      <c r="C12" s="66" t="s">
        <v>39</v>
      </c>
      <c r="D12" s="67"/>
      <c r="E12" s="8">
        <v>65</v>
      </c>
      <c r="F12" s="4" t="s">
        <v>24</v>
      </c>
      <c r="G12" s="84" t="s">
        <v>40</v>
      </c>
      <c r="H12" s="84"/>
      <c r="I12" s="84"/>
      <c r="J12" s="51"/>
      <c r="K12" s="53"/>
      <c r="L12" s="25"/>
      <c r="M12" s="59" t="s">
        <v>18</v>
      </c>
      <c r="N12" s="59" t="s">
        <v>18</v>
      </c>
      <c r="O12" s="59" t="s">
        <v>19</v>
      </c>
      <c r="P12" s="59" t="s">
        <v>19</v>
      </c>
      <c r="Q12" s="25"/>
      <c r="R12" s="25"/>
      <c r="S12" s="47"/>
    </row>
    <row r="13" spans="2:19">
      <c r="B13" s="16"/>
      <c r="C13" s="70" t="str">
        <f>IF(OR(width="",height=""),"PLEASE COMPLETE IMAGE DIMENSIONS","")</f>
        <v/>
      </c>
      <c r="D13" s="70"/>
      <c r="E13" s="70"/>
      <c r="F13" s="70"/>
      <c r="G13" s="70"/>
      <c r="H13" s="36">
        <f>IF(E11="Yes",($Q$9-height+voverlap+voverlap)/2,topborderq)</f>
        <v>65</v>
      </c>
      <c r="I13" s="11"/>
      <c r="J13" s="36"/>
      <c r="K13" s="53"/>
      <c r="L13" s="25" t="s">
        <v>21</v>
      </c>
      <c r="M13" s="25">
        <f>IF($E$16="Landscape",(500-width)/2,(400-width)/2)</f>
        <v>70</v>
      </c>
      <c r="N13" s="25">
        <f>IF($E$16="Landscape",(500-width)/2,(400-width)/2)</f>
        <v>70</v>
      </c>
      <c r="O13" s="25">
        <f>O16</f>
        <v>135</v>
      </c>
      <c r="P13" s="25">
        <f>IF($E$16="Landscape",400-topborder+voverlap,500-topborder+voverlap)</f>
        <v>437</v>
      </c>
      <c r="Q13" s="25"/>
      <c r="R13" s="25"/>
      <c r="S13" s="47"/>
    </row>
    <row r="14" spans="2:19">
      <c r="B14" s="16"/>
      <c r="C14" s="68" t="s">
        <v>41</v>
      </c>
      <c r="D14" s="68"/>
      <c r="E14" s="87" t="str">
        <f>$Q$8-leftcut-rightcut&amp;" x "&amp; $Q$9-topborder-bottomcut&amp;" mm"</f>
        <v>256 x 298 mm</v>
      </c>
      <c r="F14" s="87"/>
      <c r="G14" s="87"/>
      <c r="H14" s="10"/>
      <c r="I14" s="10"/>
      <c r="J14" s="25"/>
      <c r="K14" s="25"/>
      <c r="L14" s="25" t="s">
        <v>26</v>
      </c>
      <c r="M14" s="25">
        <f>IF($E$16="Landscape",((500-width)/2)+width,((400-width)/2)+width)</f>
        <v>330</v>
      </c>
      <c r="N14" s="25">
        <f>IF($E$16="Landscape",((500-width)/2)+width,((400-width)/2)+width)</f>
        <v>330</v>
      </c>
      <c r="O14" s="25">
        <f>O16</f>
        <v>135</v>
      </c>
      <c r="P14" s="25">
        <f>IF($E$16="Landscape",400-topborder+voverlap,500-topborder+voverlap)</f>
        <v>437</v>
      </c>
      <c r="Q14" s="25"/>
      <c r="R14" s="25"/>
      <c r="S14" s="47"/>
    </row>
    <row r="15" spans="2:19" s="3" customFormat="1" ht="21">
      <c r="B15" s="19"/>
      <c r="C15" s="66" t="s">
        <v>42</v>
      </c>
      <c r="D15" s="67"/>
      <c r="E15" s="72" t="str">
        <f>IF($E$7+$E$8&lt;0.1,"ENTER SIZES",IF($E$6&gt;1,"Landscape",IF($E$6&lt;1,"Portrait","SQUARE")))</f>
        <v>Portrait</v>
      </c>
      <c r="F15" s="72"/>
      <c r="G15" s="72"/>
      <c r="H15" s="30" t="s">
        <v>43</v>
      </c>
      <c r="I15" s="20"/>
      <c r="J15" s="54"/>
      <c r="K15" s="54"/>
      <c r="L15" s="25" t="s">
        <v>30</v>
      </c>
      <c r="M15" s="25">
        <f>M13</f>
        <v>70</v>
      </c>
      <c r="N15" s="25">
        <f>IF($E$16="Landscape",((500-width)/2)+width,((400-width)/2)+width)</f>
        <v>330</v>
      </c>
      <c r="O15" s="25">
        <f>IF($E$16="Landscape",400-topborder+voverlap,500-topborder+voverlap)</f>
        <v>437</v>
      </c>
      <c r="P15" s="25">
        <f>IF($E$16="Landscape",400-topborder+voverlap,500-topborder+voverlap)</f>
        <v>437</v>
      </c>
      <c r="Q15" s="54"/>
      <c r="R15" s="54"/>
      <c r="S15" s="55"/>
    </row>
    <row r="16" spans="2:19" ht="21">
      <c r="B16" s="16"/>
      <c r="C16" s="66" t="s">
        <v>44</v>
      </c>
      <c r="D16" s="67"/>
      <c r="E16" s="88" t="s">
        <v>38</v>
      </c>
      <c r="F16" s="89"/>
      <c r="G16" s="90"/>
      <c r="H16" s="21"/>
      <c r="I16" s="10"/>
      <c r="J16" s="25"/>
      <c r="K16" s="25"/>
      <c r="L16" s="25" t="s">
        <v>33</v>
      </c>
      <c r="M16" s="25">
        <f>M13</f>
        <v>70</v>
      </c>
      <c r="N16" s="25">
        <f>IF($E$16="Landscape",((500-width)/2)+width,((400-width)/2)+width)</f>
        <v>330</v>
      </c>
      <c r="O16" s="25">
        <f>IF($E$16="Landscape",(400-height-topborder+voverlap),(500-height-topborder+voverlap))</f>
        <v>135</v>
      </c>
      <c r="P16" s="25">
        <f>IF($E$16="Landscape",(400-height-topborder+voverlap),(500-height-topborder+voverlap))</f>
        <v>135</v>
      </c>
      <c r="Q16" s="25"/>
      <c r="R16" s="25"/>
      <c r="S16" s="47"/>
    </row>
    <row r="17" spans="2:19" ht="16.350000000000001" customHeight="1">
      <c r="B17" s="16"/>
      <c r="C17" s="91" t="str">
        <f>IF(OR($E$16="Landscape",$E$16="Portrait"),"","PLEASE SELECT ORIENTATION")</f>
        <v/>
      </c>
      <c r="D17" s="91"/>
      <c r="E17" s="91"/>
      <c r="F17" s="91"/>
      <c r="G17" s="91"/>
      <c r="H17" s="12"/>
      <c r="I17" s="10"/>
      <c r="J17" s="25"/>
      <c r="K17" s="25"/>
      <c r="L17" s="65" t="s">
        <v>45</v>
      </c>
      <c r="M17" s="65"/>
      <c r="N17" s="65"/>
      <c r="O17" s="65"/>
      <c r="P17" s="65"/>
      <c r="Q17" s="25"/>
      <c r="R17" s="25"/>
      <c r="S17" s="47"/>
    </row>
    <row r="18" spans="2:19" ht="12.75" customHeight="1" thickBot="1">
      <c r="B18" s="16"/>
      <c r="C18" s="5"/>
      <c r="D18" s="5"/>
      <c r="E18" s="5"/>
      <c r="F18" s="5"/>
      <c r="G18" s="5"/>
      <c r="H18" s="10"/>
      <c r="I18" s="10"/>
      <c r="J18" s="25"/>
      <c r="K18" s="25"/>
      <c r="L18" s="25"/>
      <c r="M18" s="59" t="s">
        <v>15</v>
      </c>
      <c r="N18" s="59"/>
      <c r="O18" s="59" t="s">
        <v>16</v>
      </c>
      <c r="P18" s="59"/>
      <c r="Q18" s="25"/>
      <c r="R18" s="25"/>
      <c r="S18" s="47"/>
    </row>
    <row r="19" spans="2:19" ht="28.5" customHeight="1" thickBot="1">
      <c r="B19" s="16"/>
      <c r="C19" s="81" t="s">
        <v>46</v>
      </c>
      <c r="D19" s="82"/>
      <c r="E19" s="82"/>
      <c r="F19" s="82"/>
      <c r="G19" s="83"/>
      <c r="H19" s="7"/>
      <c r="I19" s="7"/>
      <c r="J19" s="25"/>
      <c r="K19" s="25"/>
      <c r="L19" s="25"/>
      <c r="M19" s="59" t="s">
        <v>18</v>
      </c>
      <c r="N19" s="59" t="s">
        <v>18</v>
      </c>
      <c r="O19" s="59" t="s">
        <v>19</v>
      </c>
      <c r="P19" s="59" t="s">
        <v>19</v>
      </c>
      <c r="Q19" s="25"/>
      <c r="R19" s="25"/>
      <c r="S19" s="47"/>
    </row>
    <row r="20" spans="2:19" ht="23.25" customHeight="1">
      <c r="B20" s="16"/>
      <c r="C20" s="75" t="s">
        <v>47</v>
      </c>
      <c r="D20" s="76"/>
      <c r="E20" s="32" t="s">
        <v>21</v>
      </c>
      <c r="F20" s="33">
        <f>IF($E$16="Landscape",(500-width+2*hoverlap)/2,(400-width+2*hoverlap)/2)</f>
        <v>72</v>
      </c>
      <c r="G20" s="34" t="s">
        <v>24</v>
      </c>
      <c r="H20" s="7"/>
      <c r="I20" s="7"/>
      <c r="J20" s="25"/>
      <c r="K20" s="25"/>
      <c r="L20" s="25" t="s">
        <v>21</v>
      </c>
      <c r="M20" s="56">
        <f>M13+hoverlap</f>
        <v>72</v>
      </c>
      <c r="N20" s="56">
        <f>N13+hoverlap</f>
        <v>72</v>
      </c>
      <c r="O20" s="56">
        <f>$F$23</f>
        <v>137</v>
      </c>
      <c r="P20" s="25">
        <f>IF($E$16="Landscape",400-topborder,500-topborder)</f>
        <v>435</v>
      </c>
      <c r="Q20" s="25"/>
      <c r="R20" s="25"/>
      <c r="S20" s="47"/>
    </row>
    <row r="21" spans="2:19" ht="24">
      <c r="B21" s="16"/>
      <c r="C21" s="77"/>
      <c r="D21" s="78"/>
      <c r="E21" s="6" t="s">
        <v>26</v>
      </c>
      <c r="F21" s="9">
        <f>IF($E$16="Landscape",(500-width+2*hoverlap)/2,(400-width+2*hoverlap)/2)</f>
        <v>72</v>
      </c>
      <c r="G21" s="26" t="s">
        <v>24</v>
      </c>
      <c r="H21" s="7"/>
      <c r="I21" s="7"/>
      <c r="J21" s="25"/>
      <c r="K21" s="25"/>
      <c r="L21" s="25" t="s">
        <v>26</v>
      </c>
      <c r="M21" s="25">
        <f>IF($E$16="Landscape",((500-width)/2)+width,((400-width)/2)+width)-hoverlap</f>
        <v>328</v>
      </c>
      <c r="N21" s="25">
        <f>IF($E$16="Landscape",((500-width)/2)+width,((400-width)/2)+width)-hoverlap</f>
        <v>328</v>
      </c>
      <c r="O21" s="56">
        <f>$F$23</f>
        <v>137</v>
      </c>
      <c r="P21" s="25">
        <f>IF($E$16="Landscape",400-topborder,500-topborder)</f>
        <v>435</v>
      </c>
      <c r="Q21" s="25"/>
      <c r="R21" s="25"/>
      <c r="S21" s="47"/>
    </row>
    <row r="22" spans="2:19" ht="24">
      <c r="B22" s="16"/>
      <c r="C22" s="77"/>
      <c r="D22" s="78"/>
      <c r="E22" s="6" t="s">
        <v>30</v>
      </c>
      <c r="F22" s="9">
        <f>topborder</f>
        <v>65</v>
      </c>
      <c r="G22" s="26" t="s">
        <v>24</v>
      </c>
      <c r="H22" s="7"/>
      <c r="I22" s="7"/>
      <c r="J22" s="25"/>
      <c r="K22" s="25"/>
      <c r="L22" s="25" t="s">
        <v>30</v>
      </c>
      <c r="M22" s="56">
        <f>M15+hoverlap</f>
        <v>72</v>
      </c>
      <c r="N22" s="25">
        <f>N15-hoverlap</f>
        <v>328</v>
      </c>
      <c r="O22" s="25">
        <f>IF($E$16="Landscape",400-topborder,500-topborder)</f>
        <v>435</v>
      </c>
      <c r="P22" s="25">
        <f>IF($E$16="Landscape",400-topborder,500-topborder)</f>
        <v>435</v>
      </c>
      <c r="Q22" s="25"/>
      <c r="R22" s="25"/>
      <c r="S22" s="47"/>
    </row>
    <row r="23" spans="2:19" ht="24.95" thickBot="1">
      <c r="B23" s="16"/>
      <c r="C23" s="79"/>
      <c r="D23" s="80"/>
      <c r="E23" s="29" t="s">
        <v>33</v>
      </c>
      <c r="F23" s="27">
        <f>IF($E$16="Landscape",400-height-topborder+2*voverlap,500-height-topborder+2*voverlap)</f>
        <v>137</v>
      </c>
      <c r="G23" s="28" t="s">
        <v>24</v>
      </c>
      <c r="H23" s="7"/>
      <c r="I23" s="7"/>
      <c r="J23" s="25"/>
      <c r="K23" s="25"/>
      <c r="L23" s="25" t="s">
        <v>33</v>
      </c>
      <c r="M23" s="56">
        <f>M16+hoverlap</f>
        <v>72</v>
      </c>
      <c r="N23" s="25">
        <f>N16-hoverlap</f>
        <v>328</v>
      </c>
      <c r="O23" s="56">
        <f>$F$23</f>
        <v>137</v>
      </c>
      <c r="P23" s="56">
        <f>$F$23</f>
        <v>137</v>
      </c>
      <c r="Q23" s="25"/>
      <c r="R23" s="25"/>
      <c r="S23" s="47"/>
    </row>
    <row r="24" spans="2:19" ht="20.100000000000001" thickBot="1">
      <c r="B24" s="22"/>
      <c r="C24" s="23"/>
      <c r="D24" s="23"/>
      <c r="E24" s="24"/>
      <c r="F24" s="23"/>
      <c r="G24" s="23"/>
      <c r="H24" s="23"/>
      <c r="I24" s="23"/>
      <c r="J24" s="57"/>
      <c r="K24" s="57"/>
      <c r="L24" s="57"/>
      <c r="M24" s="57"/>
      <c r="N24" s="57"/>
      <c r="O24" s="57"/>
      <c r="P24" s="57"/>
      <c r="Q24" s="57"/>
      <c r="R24" s="57"/>
      <c r="S24" s="58"/>
    </row>
  </sheetData>
  <sheetProtection algorithmName="SHA-512" hashValue="6zaQ7nYi8eCaIo/H1PUKsJq4pgyUnnyhLVmwqIoZGfL+bfC0dIoc6R1CEpbeCfjOcPi3f2BKrAULHJNFtTh/ow==" saltValue="joJYDR8sNYPuZLfb1SvTSw==" spinCount="100000" sheet="1" objects="1" scenarios="1"/>
  <mergeCells count="27">
    <mergeCell ref="C20:D23"/>
    <mergeCell ref="C19:G19"/>
    <mergeCell ref="G7:I7"/>
    <mergeCell ref="G8:I8"/>
    <mergeCell ref="G12:I12"/>
    <mergeCell ref="G9:I10"/>
    <mergeCell ref="E14:G14"/>
    <mergeCell ref="E16:G16"/>
    <mergeCell ref="C17:G17"/>
    <mergeCell ref="C15:D15"/>
    <mergeCell ref="C16:D16"/>
    <mergeCell ref="C7:D7"/>
    <mergeCell ref="C8:D8"/>
    <mergeCell ref="C9:D9"/>
    <mergeCell ref="L3:P3"/>
    <mergeCell ref="E15:G15"/>
    <mergeCell ref="M4:N4"/>
    <mergeCell ref="O4:P4"/>
    <mergeCell ref="L10:P10"/>
    <mergeCell ref="G6:I6"/>
    <mergeCell ref="C13:G13"/>
    <mergeCell ref="L17:P17"/>
    <mergeCell ref="C10:D10"/>
    <mergeCell ref="C12:D12"/>
    <mergeCell ref="C14:D14"/>
    <mergeCell ref="C11:D11"/>
    <mergeCell ref="F11:I11"/>
  </mergeCells>
  <conditionalFormatting sqref="C17:D17">
    <cfRule type="cellIs" dxfId="4" priority="48" operator="equal">
      <formula>"PLEASE SELECT ORIENTATION"</formula>
    </cfRule>
  </conditionalFormatting>
  <conditionalFormatting sqref="F20">
    <cfRule type="cellIs" dxfId="3" priority="47" operator="lessThan">
      <formula>10</formula>
    </cfRule>
  </conditionalFormatting>
  <conditionalFormatting sqref="F20:F23">
    <cfRule type="cellIs" dxfId="2" priority="46" operator="lessThan">
      <formula>10</formula>
    </cfRule>
  </conditionalFormatting>
  <conditionalFormatting sqref="C13:G13">
    <cfRule type="cellIs" dxfId="1" priority="45" operator="equal">
      <formula>"PLEASE COMPLETE IMAGE DIMENSIONS"</formula>
    </cfRule>
  </conditionalFormatting>
  <conditionalFormatting sqref="E12">
    <cfRule type="expression" dxfId="0" priority="43">
      <formula>$E$11="Yes"</formula>
    </cfRule>
  </conditionalFormatting>
  <dataValidations xWindow="541" yWindow="491" count="3">
    <dataValidation type="list" allowBlank="1" showInputMessage="1" showErrorMessage="1" sqref="E16:G16" xr:uid="{C1B1F066-D85D-4F1E-92A9-24938E386E60}">
      <formula1>orientation</formula1>
    </dataValidation>
    <dataValidation allowBlank="1" showErrorMessage="1" prompt="NB:_x000a_+VE covers image_x000a__x000a_-VE shows blank paper" sqref="E9:E10" xr:uid="{1AF7B816-775A-4167-8549-B0738BD55140}"/>
    <dataValidation type="list" allowBlank="1" showErrorMessage="1" prompt="NB:_x000a_+VE covers image_x000a__x000a_-VE shows blank paper" sqref="E11" xr:uid="{42A07347-6C1E-48F5-8B3E-8FC4F12768A8}">
      <formula1>vcentral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Charlie Emery</dc:creator>
  <cp:keywords/>
  <dc:description/>
  <cp:lastModifiedBy>Sittingbourne Photographic Society .</cp:lastModifiedBy>
  <cp:revision/>
  <dcterms:created xsi:type="dcterms:W3CDTF">2021-11-08T14:21:17Z</dcterms:created>
  <dcterms:modified xsi:type="dcterms:W3CDTF">2023-09-22T13:31:25Z</dcterms:modified>
  <cp:category/>
  <cp:contentStatus/>
</cp:coreProperties>
</file>